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21\CULTURA PUBLIC\Ghid cultura public 2021 word\"/>
    </mc:Choice>
  </mc:AlternateContent>
  <xr:revisionPtr revIDLastSave="0" documentId="13_ncr:1_{51C42DA4-EBBB-4A27-9CF9-5F59EC5DACBF}" xr6:coauthVersionLast="46" xr6:coauthVersionMax="46" xr10:uidLastSave="{00000000-0000-0000-0000-000000000000}"/>
  <bookViews>
    <workbookView xWindow="60" yWindow="2340" windowWidth="28740" windowHeight="12675" xr2:uid="{00000000-000D-0000-FFFF-FFFF00000000}"/>
  </bookViews>
  <sheets>
    <sheet name="Decont Cultura 2021" sheetId="15" r:id="rId1"/>
    <sheet name="Decont DEMO &amp; Instructiuni 2020" sheetId="17" r:id="rId2"/>
    <sheet name="Categorii cheltuieli" sheetId="14" r:id="rId3"/>
  </sheets>
  <externalReferences>
    <externalReference r:id="rId4"/>
  </externalReferences>
  <definedNames>
    <definedName name="_xlnm._FilterDatabase" localSheetId="0" hidden="1">'Decont Cultura 2021'!$A$9:$M$31</definedName>
    <definedName name="_xlnm._FilterDatabase" localSheetId="1" hidden="1">'Decont DEMO &amp; Instructiuni 2020'!$A$9:$M$17</definedName>
    <definedName name="_xlnm.Print_Titles" localSheetId="0">'Decont Cultura 2021'!$8:$8</definedName>
    <definedName name="_xlnm.Print_Titles" localSheetId="1">'Decont DEMO &amp; Instructiuni 2020'!$8:$8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5" l="1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I9" i="15"/>
  <c r="O17" i="17" l="1"/>
  <c r="O16" i="17"/>
  <c r="O15" i="17"/>
  <c r="O14" i="17"/>
  <c r="S13" i="17"/>
  <c r="O13" i="17"/>
  <c r="S12" i="17"/>
  <c r="S17" i="17" s="1"/>
  <c r="T17" i="17" s="1"/>
  <c r="U17" i="17" s="1"/>
  <c r="O12" i="17"/>
  <c r="S11" i="17"/>
  <c r="S16" i="17" s="1"/>
  <c r="T16" i="17" s="1"/>
  <c r="U16" i="17" s="1"/>
  <c r="O11" i="17"/>
  <c r="S10" i="17"/>
  <c r="S15" i="17" s="1"/>
  <c r="T15" i="17" s="1"/>
  <c r="U15" i="17" s="1"/>
  <c r="O10" i="17"/>
  <c r="O9" i="17"/>
  <c r="V7" i="17"/>
  <c r="J6" i="17"/>
  <c r="L6" i="17" s="1"/>
  <c r="I6" i="17" s="1"/>
  <c r="N4" i="17"/>
  <c r="M4" i="17"/>
  <c r="L4" i="17"/>
  <c r="L5" i="17" s="1"/>
  <c r="K4" i="17"/>
  <c r="J4" i="17"/>
  <c r="T4" i="17" s="1"/>
  <c r="I4" i="17"/>
  <c r="H4" i="17"/>
  <c r="U3" i="17"/>
  <c r="T3" i="17"/>
  <c r="S3" i="17"/>
  <c r="I3" i="17"/>
  <c r="U2" i="17"/>
  <c r="T2" i="17"/>
  <c r="S2" i="17"/>
  <c r="I2" i="17"/>
  <c r="H2" i="17"/>
  <c r="O10" i="15"/>
  <c r="O11" i="15"/>
  <c r="O26" i="15"/>
  <c r="O27" i="15"/>
  <c r="O28" i="15"/>
  <c r="O29" i="15"/>
  <c r="O30" i="15"/>
  <c r="O31" i="15"/>
  <c r="J5" i="17" l="1"/>
  <c r="I2" i="15"/>
  <c r="H2" i="15" s="1"/>
  <c r="I3" i="15"/>
  <c r="H4" i="15"/>
  <c r="N4" i="15"/>
  <c r="I5" i="17" l="1"/>
  <c r="U4" i="17"/>
  <c r="S4" i="17" s="1"/>
  <c r="U5" i="17" l="1"/>
  <c r="T5" i="17"/>
  <c r="S5" i="17" s="1"/>
  <c r="S26" i="15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29" i="15" s="1"/>
  <c r="S27" i="15" l="1"/>
  <c r="S31" i="15" l="1"/>
  <c r="S30" i="15"/>
  <c r="L5" i="15"/>
  <c r="I5" i="15" s="1"/>
  <c r="T4" i="15" l="1"/>
  <c r="O9" i="15"/>
  <c r="U4" i="15" l="1"/>
  <c r="T30" i="15" l="1"/>
  <c r="U30" i="15" s="1"/>
  <c r="S4" i="15"/>
  <c r="T31" i="15" l="1"/>
  <c r="U31" i="15" s="1"/>
  <c r="T29" i="15"/>
  <c r="U29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1D164F7-5689-4CCD-B7B2-0C4F62670B53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166BA27C-2EC1-48EE-9815-BFF3C2B3612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<sst xmlns="http://schemas.openxmlformats.org/spreadsheetml/2006/main" count="165" uniqueCount="88">
  <si>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</si>
  <si>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</si>
  <si>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</si>
  <si>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</si>
  <si>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</si>
  <si>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</si>
  <si>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</si>
  <si>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</si>
  <si>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</si>
  <si>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</si>
  <si>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</si>
  <si>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</si>
  <si>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</si>
  <si>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</si>
  <si>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a.2. Onorarii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</si>
  <si>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</si>
  <si>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</si>
  <si>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</si>
  <si>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</si>
  <si>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</si>
  <si>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</si>
  <si>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</si>
  <si>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</si>
  <si>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</si>
  <si>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</si>
  <si>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</si>
  <si>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</si>
  <si>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</si>
  <si>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</si>
  <si>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</si>
  <si>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</si>
  <si>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</si>
  <si>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</si>
  <si>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</si>
  <si>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</si>
  <si>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</si>
  <si>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</si>
  <si>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</si>
  <si>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</si>
  <si>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</si>
  <si>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</si>
  <si>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</si>
  <si>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</si>
  <si>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</si>
  <si>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</si>
  <si>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</si>
  <si>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</si>
  <si>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</si>
  <si>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</si>
  <si>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</si>
  <si>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</si>
  <si>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</si>
  <si>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</si>
  <si>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</si>
  <si>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</si>
  <si>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</si>
  <si>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</si>
  <si>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</si>
  <si>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</si>
  <si>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</si>
  <si>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</si>
  <si>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</si>
  <si>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</si>
  <si>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</si>
  <si>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</si>
  <si>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</si>
  <si>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</si>
  <si>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</si>
  <si>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2 - prestari servicii</t>
  </si>
  <si>
    <t>hartie A4</t>
  </si>
  <si>
    <t>5 camere x 2 nopti</t>
  </si>
  <si>
    <t>afise</t>
  </si>
  <si>
    <t>publicitate outdoor</t>
  </si>
  <si>
    <t>spot radio / tv</t>
  </si>
  <si>
    <t>publicitate online</t>
  </si>
  <si>
    <t>SC Societate Comerciala SRL</t>
  </si>
  <si>
    <t>TOTAL CHELTUIELI</t>
  </si>
  <si>
    <t>Recalculare sume</t>
  </si>
  <si>
    <t>a.1. Materiale consumabile necesare implementarii proiectului</t>
  </si>
  <si>
    <t>artist 1 - onorariu</t>
  </si>
  <si>
    <t>b. Cazare/transport(*)</t>
  </si>
  <si>
    <t>b.1. Cazarea</t>
  </si>
  <si>
    <t>b.2. Transport</t>
  </si>
  <si>
    <t>auto personal</t>
  </si>
  <si>
    <t>c. Alte cheltuieli specifice(*)</t>
  </si>
  <si>
    <t xml:space="preserve">c.1. Tipărituri </t>
  </si>
  <si>
    <t xml:space="preserve">c.2. Acţiuni promoţionale şi de publicitate </t>
  </si>
  <si>
    <t>OP 20 11.05.2020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</si>
</sst>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27" fillId="4" borderId="0" applyNumberFormat="0" applyBorder="0" applyAlignment="0" applyProtection="0"/>
    <xf numFmtId="0" fontId="26" fillId="5" borderId="0" applyNumberFormat="0" applyBorder="0" applyAlignment="0" applyProtection="0"/>
    <xf numFmtId="0" fontId="7" fillId="6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6" borderId="0" xfId="6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6" borderId="0" xfId="6" applyNumberFormat="1" applyBorder="1" applyAlignment="1">
      <alignment horizontal="left" vertical="center" wrapText="1"/>
    </xf>
    <xf numFmtId="0" fontId="13" fillId="3" borderId="0" xfId="3" applyBorder="1"/>
    <xf numFmtId="0" fontId="26" fillId="5" borderId="0" xfId="5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27" fillId="4" borderId="3" xfId="4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28" fillId="3" borderId="0" xfId="3" applyFont="1" applyBorder="1"/>
    <xf numFmtId="0" fontId="29" fillId="0" borderId="0" xfId="0" applyFont="1" applyFill="1" applyBorder="1" applyAlignment="1">
      <alignment vertical="center"/>
    </xf>
    <xf numFmtId="0" fontId="28" fillId="3" borderId="0" xfId="3" applyFont="1" applyBorder="1" applyAlignment="1">
      <alignment vertical="center"/>
    </xf>
    <xf numFmtId="0" fontId="30" fillId="2" borderId="0" xfId="2" applyFont="1" applyBorder="1" applyAlignment="1">
      <alignment wrapText="1"/>
    </xf>
    <xf numFmtId="4" fontId="12" fillId="0" borderId="10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1" xfId="1" applyNumberFormat="1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left" vertical="center" wrapText="1"/>
      <protection locked="0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1" fillId="0" borderId="0" xfId="1"/>
    <xf numFmtId="0" fontId="25" fillId="0" borderId="0" xfId="0" applyFont="1" applyFill="1" applyAlignment="1" applyProtection="1">
      <alignment horizontal="left" vertical="center" wrapText="1"/>
      <protection locked="0"/>
    </xf>
    <xf numFmtId="0" fontId="25" fillId="0" borderId="0" xfId="0" applyNumberFormat="1" applyFont="1" applyFill="1" applyAlignment="1" applyProtection="1">
      <alignment horizontal="left" vertical="center" wrapText="1"/>
      <protection locked="0"/>
    </xf>
    <xf numFmtId="4" fontId="25" fillId="0" borderId="0" xfId="0" applyNumberFormat="1" applyFont="1" applyFill="1" applyAlignment="1" applyProtection="1">
      <alignment horizontal="center" vertical="center"/>
      <protection locked="0"/>
    </xf>
    <xf numFmtId="4" fontId="35" fillId="7" borderId="0" xfId="0" applyNumberFormat="1" applyFont="1" applyFill="1" applyBorder="1" applyAlignment="1">
      <alignment horizontal="center" vertical="center"/>
    </xf>
  </cellXfs>
  <cellStyles count="7">
    <cellStyle name="20% - Accent1" xfId="5" builtinId="30"/>
    <cellStyle name="Accent2" xfId="6" builtinId="33"/>
    <cellStyle name="Bad" xfId="4" builtinId="27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0BD0B7-A730-4D24-979E-28F0FCC60BCB}"/>
            </a:ext>
          </a:extLst>
        </xdr:cNvPr>
        <xdr:cNvSpPr txBox="1"/>
      </xdr:nvSpPr>
      <xdr:spPr>
        <a:xfrm>
          <a:off x="0" y="0"/>
          <a:ext cx="5120640" cy="1223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961925</xdr:colOff>
      <xdr:row>25</xdr:row>
      <xdr:rowOff>53428</xdr:rowOff>
    </xdr:to>
    <xdr:sp macro="" textlink="">
      <xdr:nvSpPr>
        <xdr:cNvPr id="4" name="Rounded Rectangular Callout 2">
          <a:extLst>
            <a:ext uri="{FF2B5EF4-FFF2-40B4-BE49-F238E27FC236}">
              <a16:creationId xmlns:a16="http://schemas.microsoft.com/office/drawing/2014/main" id="{DCEED925-DE47-459A-8285-BD6DF087DB57}"/>
            </a:ext>
          </a:extLst>
        </xdr:cNvPr>
        <xdr:cNvSpPr/>
      </xdr:nvSpPr>
      <xdr:spPr>
        <a:xfrm>
          <a:off x="3569804" y="8382000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9</xdr:col>
      <xdr:colOff>683952</xdr:colOff>
      <xdr:row>65</xdr:row>
      <xdr:rowOff>46511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CE57294-683B-4A27-90E8-38C4274A662F}"/>
            </a:ext>
          </a:extLst>
        </xdr:cNvPr>
        <xdr:cNvSpPr txBox="1"/>
      </xdr:nvSpPr>
      <xdr:spPr>
        <a:xfrm>
          <a:off x="1035326" y="9906000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numarul contractului de finantare pentru acest proiect</a:t>
          </a:r>
          <a:endParaRPr lang="ro-RO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iecte%20Culturale/2020/Ghid%20cultura%20public%202020%20word/(etapa1)_Anexa%201.2.%20Bugetul%20de%20venituri%20si%20cheltuiel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i cheltui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1" totalsRowShown="0" headerRowDxfId="37" dataDxfId="36">
  <tableColumns count="15">
    <tableColumn id="1" xr3:uid="{00000000-0010-0000-0000-000001000000}" name="Nr. Crt. (linia de buget)" dataDxfId="35"/>
    <tableColumn id="2" xr3:uid="{00000000-0010-0000-0000-000002000000}" name="Activit." dataDxfId="34"/>
    <tableColumn id="3" xr3:uid="{00000000-0010-0000-0000-000003000000}" name="Denumirea indicatorilor (categorii de cheltuieli)" dataDxfId="33"/>
    <tableColumn id="4" xr3:uid="{00000000-0010-0000-0000-000004000000}" name="Subcategorii de cheltuieli:" dataDxfId="32"/>
    <tableColumn id="15" xr3:uid="{01AC3CF1-7208-4594-8152-E696EFD2BAAC}" name="Detaliere cheltuiala" dataDxfId="31"/>
    <tableColumn id="5" xr3:uid="{00000000-0010-0000-0000-000005000000}" name="Emitentul, Tip doc. plata (factura, bon etc.), Serie si Nr., Data" dataDxfId="30"/>
    <tableColumn id="6" xr3:uid="{00000000-0010-0000-0000-000006000000}" name="Tip document plata (OP, bon etc.). Serie si Nr., Data platii " dataDxfId="29"/>
    <tableColumn id="8" xr3:uid="{00000000-0010-0000-0000-000008000000}" name="T - Valoarea PLATITA (cu TVA Inclus)- lei " dataDxfId="28"/>
    <tableColumn id="9" xr3:uid="{00000000-0010-0000-0000-000009000000}" name="ELIGIBILE - A - TOTAL            (TVA inclus) - lei (B+C+D)" dataDxfId="27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xr3:uid="{00000000-0010-0000-0000-00000A000000}" name="ELIGIBILE - B - Contribuţia proprie - lei" dataDxfId="26"/>
    <tableColumn id="11" xr3:uid="{00000000-0010-0000-0000-00000B000000}" name="ELIGIBILE - C - Contribuţia atrasă - lei" dataDxfId="25"/>
    <tableColumn id="12" xr3:uid="{00000000-0010-0000-0000-00000C000000}" name="ELIGIBILE - D - Finanţarea nerambursabilă  - lei      (A-B-C)" dataDxfId="24"/>
    <tableColumn id="13" xr3:uid="{00000000-0010-0000-0000-00000D000000}" name="NEELIGIBILE - E - Cheltuieli neeligibile - lei                                " dataDxfId="23"/>
    <tableColumn id="7" xr3:uid="{00000000-0010-0000-0000-000007000000}" name="F - Cheltuieli suplimentare - lei" dataDxfId="22"/>
    <tableColumn id="14" xr3:uid="{00000000-0010-0000-0000-00000E000000}" name="Verificare (T-B-C-D-E-F) = 0" dataDxfId="21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BF598B-B8AC-4AC6-BE30-7222B95B1176}" name="Table13" displayName="Table13" ref="A8:O17" totalsRowShown="0" headerRowDxfId="16" dataDxfId="15">
  <tableColumns count="15">
    <tableColumn id="1" xr3:uid="{A2E305EE-3F51-42D9-A76A-C6A4B02EBFD4}" name="Nr. Crt. (linia de buget)" dataDxfId="14"/>
    <tableColumn id="2" xr3:uid="{96D045BB-45D2-4059-8D25-E111A65A382A}" name="Activit." dataDxfId="13"/>
    <tableColumn id="3" xr3:uid="{9F762EDA-8C8D-49B1-9245-83BF0D495C0C}" name="Denumirea indicatorilor (categorii de cheltuieli)" dataDxfId="12"/>
    <tableColumn id="4" xr3:uid="{7424A584-350E-4A41-A9B3-8B28D423D7F7}" name="Subcategorii de cheltuieli:" dataDxfId="11"/>
    <tableColumn id="15" xr3:uid="{DC335AA9-36FB-46AD-83A9-B1CD61C0DE40}" name="Detaliere cheltuiala" dataDxfId="10"/>
    <tableColumn id="5" xr3:uid="{242DCA9F-F3AF-45DE-8E8F-5ADE1E676530}" name="Emitentul, Tip doc. plata (factura, bon etc.), Serie si Nr., Data" dataDxfId="9"/>
    <tableColumn id="6" xr3:uid="{E0F0FDD9-F025-4B37-9101-5E9010B2A2BB}" name="Tip document plata (OP, bon etc.). Serie si Nr., Data platii " dataDxfId="8"/>
    <tableColumn id="8" xr3:uid="{CEA0E4EB-F7D2-4407-B4E1-8E80910FF0C2}" name="T - Valoarea PLATITA (cu TVA Inclus)- lei " dataDxfId="7"/>
    <tableColumn id="9" xr3:uid="{7213C643-0D98-470C-A67D-F3E5ECC6C0AD}" name="ELIGIBILE - A - TOTAL            (TVA inclus) - lei (B+C+D)" dataDxfId="6"/>
    <tableColumn id="10" xr3:uid="{34DFA61D-357A-4AFA-B816-ACF65266C0B3}" name="ELIGIBILE - B - Contribuţia proprie - lei" dataDxfId="5"/>
    <tableColumn id="11" xr3:uid="{68867A35-8BD1-4270-BB4D-52DEFC15C424}" name="ELIGIBILE - C - Contribuţia atrasă - lei" dataDxfId="4"/>
    <tableColumn id="12" xr3:uid="{0210D5B6-3ED2-4345-9E11-3921DAEEA12B}" name="ELIGIBILE - D - Finanţarea nerambursabilă  - lei      (A-B-C)" dataDxfId="3"/>
    <tableColumn id="13" xr3:uid="{1EDBFF84-21B6-409D-91C7-2513420EF152}" name="NEELIGIBILE - E - Cheltuieli neeligibile - lei                                " dataDxfId="2"/>
    <tableColumn id="7" xr3:uid="{EFCC4AAD-3392-4F14-B63B-EB54F3E2B914}" name="F - Cheltuieli suplimentare - lei" dataDxfId="1"/>
    <tableColumn id="14" xr3:uid="{549E6F27-3755-47E1-AEDF-F496F505C3DF}" name="Verificare (T-B-C-D-E-F) = 0" dataDxfId="0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1"/>
  <sheetViews>
    <sheetView tabSelected="1" topLeftCell="A9" zoomScale="115" zoomScaleNormal="115" zoomScalePageLayoutView="40" workbookViewId="0">
      <selection activeCell="D18" sqref="D18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SUM(H9:H514)</f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 t="e">
        <f>T4+U4</f>
        <v>#DIV/0!</v>
      </c>
      <c r="T4" s="39">
        <f>T3*(J4+K4)%</f>
        <v>0</v>
      </c>
      <c r="U4" s="56" t="e">
        <f>IF((J5+K5)&lt;T3,I4*(J3+K3)%,"OK")</f>
        <v>#DIV/0!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 t="e">
        <f>SUM(J5:L5)</f>
        <v>#DIV/0!</v>
      </c>
      <c r="J5" s="31" t="e">
        <f>(J4+K4)/I4*100</f>
        <v>#DIV/0!</v>
      </c>
      <c r="K5" s="31"/>
      <c r="L5" s="31" t="e">
        <f>L4*100/I4</f>
        <v>#DIV/0!</v>
      </c>
      <c r="M5" s="31"/>
      <c r="N5" s="31"/>
      <c r="O5" s="15"/>
      <c r="Q5" s="2"/>
      <c r="R5" s="40" t="s">
        <v>10</v>
      </c>
      <c r="S5" s="41" t="e">
        <f>T5+U5</f>
        <v>#DIV/0!</v>
      </c>
      <c r="T5" s="41" t="e">
        <f>S4/T4*100</f>
        <v>#DIV/0!</v>
      </c>
      <c r="U5" s="42" t="e">
        <f>S4/U4*100</f>
        <v>#DIV/0!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0</v>
      </c>
      <c r="J6" s="31">
        <f>J3*I4/100</f>
        <v>0</v>
      </c>
      <c r="K6" s="31"/>
      <c r="L6" s="31">
        <f>I4-J6</f>
        <v>0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30" x14ac:dyDescent="0.25">
      <c r="A9" s="66">
        <v>1</v>
      </c>
      <c r="B9" s="67"/>
      <c r="C9" s="67"/>
      <c r="D9" s="67"/>
      <c r="E9" s="67"/>
      <c r="F9" s="23"/>
      <c r="G9" s="68"/>
      <c r="H9" s="69"/>
      <c r="I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70"/>
      <c r="K9" s="70"/>
      <c r="L9" s="70"/>
      <c r="M9" s="69"/>
      <c r="N9" s="69"/>
      <c r="O9" s="15">
        <f t="shared" ref="O9:O31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x14ac:dyDescent="0.25">
      <c r="A10" s="71">
        <v>2</v>
      </c>
      <c r="B10" s="67"/>
      <c r="C10" s="67"/>
      <c r="D10" s="67"/>
      <c r="E10" s="67"/>
      <c r="F10" s="23"/>
      <c r="G10" s="69"/>
      <c r="H10" s="69"/>
      <c r="I1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70"/>
      <c r="K10" s="70"/>
      <c r="L10" s="70"/>
      <c r="M10" s="69"/>
      <c r="N10" s="69"/>
      <c r="O10" s="15">
        <f t="shared" si="1"/>
        <v>0</v>
      </c>
      <c r="Q10" s="3"/>
      <c r="R10" s="52" t="s">
        <v>37</v>
      </c>
      <c r="S10" s="48">
        <f>SUMIFS(Table1[ELIGIBILE - D - Finanţarea nerambursabilă  - lei      (A-B-C)],Table1[Denumirea indicatorilor (categorii de cheltuieli)],"b. Achiziţionarea de dotări")</f>
        <v>0</v>
      </c>
      <c r="T10" s="48"/>
      <c r="U10" s="48"/>
      <c r="V10" s="3"/>
    </row>
    <row r="11" spans="1:22" s="13" customFormat="1" x14ac:dyDescent="0.25">
      <c r="A11" s="71">
        <v>3</v>
      </c>
      <c r="B11" s="67"/>
      <c r="C11" s="67"/>
      <c r="D11" s="67"/>
      <c r="E11" s="67"/>
      <c r="F11" s="23"/>
      <c r="G11" s="69"/>
      <c r="H11" s="69"/>
      <c r="I1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1" s="70"/>
      <c r="K11" s="70"/>
      <c r="L11" s="70"/>
      <c r="M11" s="69"/>
      <c r="N11" s="69"/>
      <c r="O11" s="15">
        <f t="shared" si="1"/>
        <v>0</v>
      </c>
      <c r="R11" s="53" t="s">
        <v>33</v>
      </c>
      <c r="S11" s="47">
        <f>SUMIFS(Table1[ELIGIBILE - D - Finanţarea nerambursabilă  - lei      (A-B-C)],Table1[Subcategorii de cheltuieli:],"a.3.3. Manag. Proiect - prestari servicii")</f>
        <v>0</v>
      </c>
      <c r="T11" s="47"/>
      <c r="U11" s="47"/>
    </row>
    <row r="12" spans="1:22" s="13" customFormat="1" x14ac:dyDescent="0.25">
      <c r="A12" s="66">
        <v>4</v>
      </c>
      <c r="B12" s="73"/>
      <c r="C12" s="74"/>
      <c r="D12" s="73"/>
      <c r="E12" s="73"/>
      <c r="F12" s="23"/>
      <c r="G12" s="69"/>
      <c r="H12" s="69"/>
      <c r="I1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75"/>
      <c r="K12" s="75"/>
      <c r="L12" s="75"/>
      <c r="M12" s="69"/>
      <c r="N12" s="69"/>
      <c r="O12" s="76">
        <f t="shared" ref="O12:O19" si="2">H12-J12-K12-L12-M12-N12</f>
        <v>0</v>
      </c>
      <c r="R12" s="53"/>
      <c r="S12" s="47"/>
      <c r="T12" s="47"/>
      <c r="U12" s="47"/>
    </row>
    <row r="13" spans="1:22" s="13" customFormat="1" x14ac:dyDescent="0.25">
      <c r="A13" s="71">
        <v>5</v>
      </c>
      <c r="B13" s="73"/>
      <c r="C13" s="74"/>
      <c r="D13" s="73"/>
      <c r="E13" s="73"/>
      <c r="F13" s="23"/>
      <c r="G13" s="69"/>
      <c r="H13" s="69"/>
      <c r="I1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75"/>
      <c r="K13" s="75"/>
      <c r="L13" s="75"/>
      <c r="M13" s="69"/>
      <c r="N13" s="69"/>
      <c r="O13" s="76">
        <f t="shared" si="2"/>
        <v>0</v>
      </c>
      <c r="R13" s="53"/>
      <c r="S13" s="47"/>
      <c r="T13" s="47"/>
      <c r="U13" s="47"/>
    </row>
    <row r="14" spans="1:22" s="13" customFormat="1" x14ac:dyDescent="0.25">
      <c r="A14" s="71">
        <v>6</v>
      </c>
      <c r="B14" s="73"/>
      <c r="C14" s="74"/>
      <c r="D14" s="73"/>
      <c r="E14" s="73"/>
      <c r="F14" s="23"/>
      <c r="G14" s="69"/>
      <c r="H14" s="69"/>
      <c r="I1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75"/>
      <c r="K14" s="75"/>
      <c r="L14" s="75"/>
      <c r="M14" s="69"/>
      <c r="N14" s="69"/>
      <c r="O14" s="76">
        <f t="shared" si="2"/>
        <v>0</v>
      </c>
      <c r="R14" s="53"/>
      <c r="S14" s="47"/>
      <c r="T14" s="47"/>
      <c r="U14" s="47"/>
    </row>
    <row r="15" spans="1:22" s="13" customFormat="1" x14ac:dyDescent="0.25">
      <c r="A15" s="66">
        <v>7</v>
      </c>
      <c r="B15" s="73"/>
      <c r="C15" s="74"/>
      <c r="D15" s="73"/>
      <c r="E15" s="73"/>
      <c r="F15" s="23"/>
      <c r="G15" s="69"/>
      <c r="H15" s="69"/>
      <c r="I1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75"/>
      <c r="K15" s="75"/>
      <c r="L15" s="75"/>
      <c r="M15" s="69"/>
      <c r="N15" s="69"/>
      <c r="O15" s="76">
        <f t="shared" si="2"/>
        <v>0</v>
      </c>
      <c r="R15" s="53"/>
      <c r="S15" s="47"/>
      <c r="T15" s="47"/>
      <c r="U15" s="47"/>
    </row>
    <row r="16" spans="1:22" s="13" customFormat="1" x14ac:dyDescent="0.25">
      <c r="A16" s="71">
        <v>8</v>
      </c>
      <c r="B16" s="73"/>
      <c r="C16" s="74"/>
      <c r="D16" s="73"/>
      <c r="E16" s="73"/>
      <c r="F16" s="23"/>
      <c r="G16" s="69"/>
      <c r="H16" s="69"/>
      <c r="I1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75"/>
      <c r="K16" s="75"/>
      <c r="L16" s="75"/>
      <c r="M16" s="69"/>
      <c r="N16" s="69"/>
      <c r="O16" s="76">
        <f t="shared" si="2"/>
        <v>0</v>
      </c>
      <c r="R16" s="53"/>
      <c r="S16" s="47"/>
      <c r="T16" s="47"/>
      <c r="U16" s="47"/>
    </row>
    <row r="17" spans="1:21" s="13" customFormat="1" x14ac:dyDescent="0.25">
      <c r="A17" s="71">
        <v>9</v>
      </c>
      <c r="B17" s="73"/>
      <c r="C17" s="74"/>
      <c r="D17" s="73"/>
      <c r="E17" s="73"/>
      <c r="F17" s="23"/>
      <c r="G17" s="69"/>
      <c r="H17" s="69"/>
      <c r="I1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75"/>
      <c r="K17" s="75"/>
      <c r="L17" s="75"/>
      <c r="M17" s="69"/>
      <c r="N17" s="69"/>
      <c r="O17" s="76">
        <f t="shared" si="2"/>
        <v>0</v>
      </c>
      <c r="R17" s="53"/>
      <c r="S17" s="47"/>
      <c r="T17" s="47"/>
      <c r="U17" s="47"/>
    </row>
    <row r="18" spans="1:21" s="13" customFormat="1" x14ac:dyDescent="0.25">
      <c r="A18" s="66">
        <v>10</v>
      </c>
      <c r="B18" s="73"/>
      <c r="C18" s="74"/>
      <c r="D18" s="73"/>
      <c r="E18" s="73"/>
      <c r="F18" s="23"/>
      <c r="G18" s="69"/>
      <c r="H18" s="69"/>
      <c r="I1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75"/>
      <c r="K18" s="75"/>
      <c r="L18" s="75"/>
      <c r="M18" s="69"/>
      <c r="N18" s="69"/>
      <c r="O18" s="76">
        <f t="shared" si="2"/>
        <v>0</v>
      </c>
      <c r="R18" s="53"/>
      <c r="S18" s="47"/>
      <c r="T18" s="47"/>
      <c r="U18" s="47"/>
    </row>
    <row r="19" spans="1:21" s="13" customFormat="1" x14ac:dyDescent="0.25">
      <c r="A19" s="71">
        <v>11</v>
      </c>
      <c r="B19" s="73"/>
      <c r="C19" s="74"/>
      <c r="D19" s="73"/>
      <c r="E19" s="73"/>
      <c r="F19" s="23"/>
      <c r="G19" s="69"/>
      <c r="H19" s="69"/>
      <c r="I1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75"/>
      <c r="K19" s="75"/>
      <c r="L19" s="75"/>
      <c r="M19" s="69"/>
      <c r="N19" s="69"/>
      <c r="O19" s="76">
        <f t="shared" si="2"/>
        <v>0</v>
      </c>
      <c r="R19" s="53"/>
      <c r="S19" s="47"/>
      <c r="T19" s="47"/>
      <c r="U19" s="47"/>
    </row>
    <row r="20" spans="1:21" s="13" customFormat="1" x14ac:dyDescent="0.25">
      <c r="A20" s="71">
        <v>12</v>
      </c>
      <c r="B20" s="73"/>
      <c r="C20" s="74"/>
      <c r="D20" s="73"/>
      <c r="E20" s="73"/>
      <c r="F20" s="23"/>
      <c r="G20" s="69"/>
      <c r="H20" s="69"/>
      <c r="I2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75"/>
      <c r="K20" s="75"/>
      <c r="L20" s="75"/>
      <c r="M20" s="69"/>
      <c r="N20" s="69"/>
      <c r="O20" s="76">
        <f t="shared" ref="O20:O25" si="3">H20-J20-K20-L20-M20-N20</f>
        <v>0</v>
      </c>
      <c r="R20" s="53"/>
      <c r="S20" s="47"/>
      <c r="T20" s="47"/>
      <c r="U20" s="47"/>
    </row>
    <row r="21" spans="1:21" s="13" customFormat="1" x14ac:dyDescent="0.25">
      <c r="A21" s="66">
        <v>13</v>
      </c>
      <c r="B21" s="73"/>
      <c r="C21" s="74"/>
      <c r="D21" s="73"/>
      <c r="E21" s="73"/>
      <c r="F21" s="23"/>
      <c r="G21" s="69"/>
      <c r="H21" s="69"/>
      <c r="I2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75"/>
      <c r="K21" s="75"/>
      <c r="L21" s="75"/>
      <c r="M21" s="69"/>
      <c r="N21" s="69"/>
      <c r="O21" s="76">
        <f t="shared" si="3"/>
        <v>0</v>
      </c>
      <c r="R21" s="53"/>
      <c r="S21" s="47"/>
      <c r="T21" s="47"/>
      <c r="U21" s="47"/>
    </row>
    <row r="22" spans="1:21" s="13" customFormat="1" x14ac:dyDescent="0.25">
      <c r="A22" s="71">
        <v>14</v>
      </c>
      <c r="B22" s="73"/>
      <c r="C22" s="74"/>
      <c r="D22" s="73"/>
      <c r="E22" s="73"/>
      <c r="F22" s="23"/>
      <c r="G22" s="69"/>
      <c r="H22" s="69"/>
      <c r="I2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75"/>
      <c r="K22" s="75"/>
      <c r="L22" s="75"/>
      <c r="M22" s="69"/>
      <c r="N22" s="69"/>
      <c r="O22" s="76">
        <f t="shared" si="3"/>
        <v>0</v>
      </c>
      <c r="R22" s="53"/>
      <c r="S22" s="47"/>
      <c r="T22" s="47"/>
      <c r="U22" s="47"/>
    </row>
    <row r="23" spans="1:21" s="13" customFormat="1" x14ac:dyDescent="0.25">
      <c r="A23" s="71">
        <v>15</v>
      </c>
      <c r="B23" s="73"/>
      <c r="C23" s="74"/>
      <c r="D23" s="73"/>
      <c r="E23" s="73"/>
      <c r="F23" s="23"/>
      <c r="G23" s="69"/>
      <c r="H23" s="69"/>
      <c r="I2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75"/>
      <c r="K23" s="75"/>
      <c r="L23" s="75"/>
      <c r="M23" s="69"/>
      <c r="N23" s="69"/>
      <c r="O23" s="76">
        <f t="shared" si="3"/>
        <v>0</v>
      </c>
      <c r="R23" s="53"/>
      <c r="S23" s="47"/>
      <c r="T23" s="47"/>
      <c r="U23" s="47"/>
    </row>
    <row r="24" spans="1:21" s="13" customFormat="1" x14ac:dyDescent="0.25">
      <c r="A24" s="66">
        <v>16</v>
      </c>
      <c r="B24" s="73"/>
      <c r="C24" s="74"/>
      <c r="D24" s="73"/>
      <c r="E24" s="73"/>
      <c r="F24" s="23"/>
      <c r="G24" s="69"/>
      <c r="H24" s="69"/>
      <c r="I2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75"/>
      <c r="K24" s="75"/>
      <c r="L24" s="75"/>
      <c r="M24" s="69"/>
      <c r="N24" s="69"/>
      <c r="O24" s="76">
        <f t="shared" si="3"/>
        <v>0</v>
      </c>
      <c r="R24" s="53"/>
      <c r="S24" s="47"/>
      <c r="T24" s="47"/>
      <c r="U24" s="47"/>
    </row>
    <row r="25" spans="1:21" s="13" customFormat="1" x14ac:dyDescent="0.25">
      <c r="A25" s="71">
        <v>17</v>
      </c>
      <c r="B25" s="73"/>
      <c r="C25" s="74"/>
      <c r="D25" s="73"/>
      <c r="E25" s="73"/>
      <c r="F25" s="23"/>
      <c r="G25" s="69"/>
      <c r="H25" s="69"/>
      <c r="I2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75"/>
      <c r="K25" s="75"/>
      <c r="L25" s="75"/>
      <c r="M25" s="69"/>
      <c r="N25" s="69"/>
      <c r="O25" s="76">
        <f t="shared" si="3"/>
        <v>0</v>
      </c>
      <c r="R25" s="53"/>
      <c r="S25" s="47"/>
      <c r="T25" s="47"/>
      <c r="U25" s="47"/>
    </row>
    <row r="26" spans="1:21" s="13" customFormat="1" x14ac:dyDescent="0.25">
      <c r="A26" s="71">
        <v>18</v>
      </c>
      <c r="B26" s="67"/>
      <c r="C26" s="67"/>
      <c r="D26" s="67"/>
      <c r="E26" s="67"/>
      <c r="F26" s="23"/>
      <c r="G26" s="69"/>
      <c r="H26" s="69"/>
      <c r="I2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70"/>
      <c r="K26" s="70"/>
      <c r="L26" s="70"/>
      <c r="M26" s="69"/>
      <c r="N26" s="69"/>
      <c r="O26" s="15">
        <f t="shared" si="1"/>
        <v>0</v>
      </c>
      <c r="R26" s="62" t="s">
        <v>44</v>
      </c>
      <c r="S26" s="47">
        <f>SUMIFS(Table1[ELIGIBILE - D - Finanţarea nerambursabilă  - lei      (A-B-C)],Table1[Subcategorii de cheltuieli:],"g.1. Cheltuieli de personal")</f>
        <v>0</v>
      </c>
      <c r="T26" s="47"/>
      <c r="U26" s="47"/>
    </row>
    <row r="27" spans="1:21" s="13" customFormat="1" ht="15.75" thickBot="1" x14ac:dyDescent="0.3">
      <c r="A27" s="66">
        <v>19</v>
      </c>
      <c r="B27" s="67"/>
      <c r="C27" s="67"/>
      <c r="D27" s="67"/>
      <c r="E27" s="67"/>
      <c r="F27" s="23"/>
      <c r="G27" s="69"/>
      <c r="H27" s="69"/>
      <c r="I2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70"/>
      <c r="K27" s="70"/>
      <c r="L27" s="70"/>
      <c r="M27" s="69"/>
      <c r="N27" s="69"/>
      <c r="O27" s="15">
        <f t="shared" si="1"/>
        <v>0</v>
      </c>
      <c r="R27" s="54" t="s">
        <v>34</v>
      </c>
      <c r="S27" s="47">
        <f>SUMIFS(Table1[ELIGIBILE - D - Finanţarea nerambursabilă  - lei      (A-B-C)],Table1[Subcategorii de cheltuieli:],"g.2. Cheltuieli administrative")</f>
        <v>0</v>
      </c>
      <c r="T27" s="47"/>
      <c r="U27" s="47"/>
    </row>
    <row r="28" spans="1:21" s="13" customFormat="1" ht="15.75" thickBot="1" x14ac:dyDescent="0.3">
      <c r="A28" s="71">
        <v>20</v>
      </c>
      <c r="B28" s="67"/>
      <c r="C28" s="67"/>
      <c r="D28" s="67"/>
      <c r="E28" s="67"/>
      <c r="F28" s="23"/>
      <c r="G28" s="69"/>
      <c r="H28" s="69"/>
      <c r="I2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70"/>
      <c r="K28" s="70"/>
      <c r="L28" s="70"/>
      <c r="M28" s="69"/>
      <c r="N28" s="69"/>
      <c r="O28" s="15">
        <f t="shared" si="1"/>
        <v>0</v>
      </c>
      <c r="R28" s="7" t="s">
        <v>36</v>
      </c>
      <c r="S28" s="57" t="s">
        <v>39</v>
      </c>
      <c r="T28" s="57" t="s">
        <v>40</v>
      </c>
      <c r="U28" s="58"/>
    </row>
    <row r="29" spans="1:21" s="13" customFormat="1" ht="15.75" x14ac:dyDescent="0.25">
      <c r="A29" s="71">
        <v>21</v>
      </c>
      <c r="B29" s="67"/>
      <c r="C29" s="67"/>
      <c r="D29" s="67"/>
      <c r="E29" s="67"/>
      <c r="F29" s="23"/>
      <c r="G29" s="69"/>
      <c r="H29" s="69"/>
      <c r="I2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70"/>
      <c r="K29" s="70"/>
      <c r="L29" s="70"/>
      <c r="M29" s="69"/>
      <c r="N29" s="69"/>
      <c r="O29" s="15">
        <f t="shared" si="1"/>
        <v>0</v>
      </c>
      <c r="R29" s="59" t="s">
        <v>38</v>
      </c>
      <c r="S29" s="55">
        <f>S10</f>
        <v>0</v>
      </c>
      <c r="T29" s="55" t="e">
        <f>S29-#REF!</f>
        <v>#REF!</v>
      </c>
      <c r="U29" s="13" t="e">
        <f>IF(T29&gt;#REF!,"Depasire","OK")</f>
        <v>#REF!</v>
      </c>
    </row>
    <row r="30" spans="1:21" ht="15.75" x14ac:dyDescent="0.25">
      <c r="A30" s="66">
        <v>22</v>
      </c>
      <c r="B30" s="67"/>
      <c r="C30" s="67"/>
      <c r="D30" s="67"/>
      <c r="E30" s="67"/>
      <c r="F30" s="23"/>
      <c r="G30" s="69"/>
      <c r="H30" s="69"/>
      <c r="I3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70"/>
      <c r="K30" s="70"/>
      <c r="L30" s="70"/>
      <c r="M30" s="69"/>
      <c r="N30" s="69"/>
      <c r="O30" s="15">
        <f t="shared" si="1"/>
        <v>0</v>
      </c>
      <c r="R30" s="60" t="s">
        <v>41</v>
      </c>
      <c r="S30" s="55" t="e">
        <f>S11+S27+#REF!</f>
        <v>#REF!</v>
      </c>
      <c r="T30" s="55" t="e">
        <f>S30-#REF!</f>
        <v>#REF!</v>
      </c>
      <c r="U30" s="13" t="e">
        <f>IF(T30&gt;#REF!,"Depasire","OK")</f>
        <v>#REF!</v>
      </c>
    </row>
    <row r="31" spans="1:21" ht="15.75" x14ac:dyDescent="0.25">
      <c r="A31" s="71">
        <v>23</v>
      </c>
      <c r="B31" s="67"/>
      <c r="C31" s="67"/>
      <c r="D31" s="67"/>
      <c r="E31" s="67"/>
      <c r="F31" s="23"/>
      <c r="G31" s="69"/>
      <c r="H31" s="69"/>
      <c r="I3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70"/>
      <c r="K31" s="70"/>
      <c r="L31" s="70"/>
      <c r="M31" s="69"/>
      <c r="N31" s="69"/>
      <c r="O31" s="15">
        <f t="shared" si="1"/>
        <v>0</v>
      </c>
      <c r="R31" s="61" t="s">
        <v>42</v>
      </c>
      <c r="S31" s="55" t="e">
        <f>#REF!+S26+S27</f>
        <v>#REF!</v>
      </c>
      <c r="T31" s="55" t="e">
        <f>S31-#REF!</f>
        <v>#REF!</v>
      </c>
      <c r="U31" s="13" t="e">
        <f>IF(T31&gt;#REF!,"Depasire","OK")</f>
        <v>#REF!</v>
      </c>
    </row>
  </sheetData>
  <conditionalFormatting sqref="O1:O7 O34:O1048576 O9:O32">
    <cfRule type="cellIs" dxfId="41" priority="7" operator="notEqual">
      <formula>0</formula>
    </cfRule>
  </conditionalFormatting>
  <conditionalFormatting sqref="O8">
    <cfRule type="cellIs" dxfId="40" priority="6" operator="notEqual">
      <formula>0</formula>
    </cfRule>
  </conditionalFormatting>
  <conditionalFormatting sqref="J5">
    <cfRule type="cellIs" dxfId="39" priority="3" operator="lessThan">
      <formula>$J$3</formula>
    </cfRule>
  </conditionalFormatting>
  <conditionalFormatting sqref="T29:T31">
    <cfRule type="cellIs" dxfId="38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8:N1048576 I9:I31" xr:uid="{00000000-0002-0000-0000-000002000000}"/>
    <dataValidation allowBlank="1" showInputMessage="1" showErrorMessage="1" promptTitle="OBLIGATORIU!" prompt="Selecati o subcategorie daca ati selectat categorie de chetuiala urmata de (*) in coloana alaturata (din stanga). _x000a_" sqref="E9:E31" xr:uid="{A5FBE2E8-4596-4D44-9853-D570788C44B7}"/>
    <dataValidation operator="lessThanOrEqual" allowBlank="1" showInputMessage="1" showErrorMessage="1" sqref="H8:H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A55CC1-6727-498C-A0C5-45DF75A2AAC9}">
          <x14:formula1>
            <xm:f>'Categorii cheltuieli'!$A$2:$A$4</xm:f>
          </x14:formula1>
          <xm:sqref>C1:C1048576</xm:sqref>
        </x14:dataValidation>
        <x14:dataValidation type="list" allowBlank="1" showInputMessage="1" showErrorMessage="1" xr:uid="{6F9A27C8-175A-47E7-9A06-A5117F6AE348}">
          <x14:formula1>
            <xm:f>'Categorii cheltuieli'!$B$2:$B$7</xm:f>
          </x14:formula1>
          <xm:sqref>D1:D1048576</xm:sqref>
        </x14:dataValidation>
        <x14:dataValidation type="list" allowBlank="1" showInputMessage="1" showErrorMessage="1" xr:uid="{561CA50B-AB92-46D6-B280-B9DEA515478E}">
          <x14:formula1>
            <xm:f>'Categorii cheltuieli'!$C$1:$C$20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F67F-B075-4801-9525-9CAD2883C330}">
  <sheetPr>
    <tabColor rgb="FFFFC000"/>
    <pageSetUpPr fitToPage="1"/>
  </sheetPr>
  <dimension ref="A1:XEV17"/>
  <sheetViews>
    <sheetView zoomScale="85" zoomScaleNormal="85" zoomScalePageLayoutView="40" workbookViewId="0">
      <selection activeCell="W11" sqref="W11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SUM(H9:H500)</f>
        <v>11020</v>
      </c>
      <c r="I4" s="31">
        <f t="shared" si="0"/>
        <v>11020</v>
      </c>
      <c r="J4" s="31">
        <f t="shared" si="0"/>
        <v>2870</v>
      </c>
      <c r="K4" s="31">
        <f t="shared" si="0"/>
        <v>0</v>
      </c>
      <c r="L4" s="31">
        <f t="shared" si="0"/>
        <v>8150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>
        <f>T4+U4</f>
        <v>4062.8249999999998</v>
      </c>
      <c r="T4" s="39">
        <f>T3*(J4+K4)%</f>
        <v>839.47500000000002</v>
      </c>
      <c r="U4" s="56">
        <f>IF((J5+K5)&lt;T3,I4*(J3+K3)%,"OK")</f>
        <v>3223.35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>
        <f>SUM(J5:L5)</f>
        <v>100</v>
      </c>
      <c r="J5" s="31">
        <f>(J4+K4)/I4*100</f>
        <v>26.04355716878403</v>
      </c>
      <c r="K5" s="31"/>
      <c r="L5" s="31">
        <f>L4*100/I4</f>
        <v>73.956442831215966</v>
      </c>
      <c r="M5" s="31"/>
      <c r="N5" s="31"/>
      <c r="O5" s="15"/>
      <c r="Q5" s="2"/>
      <c r="R5" s="40" t="s">
        <v>10</v>
      </c>
      <c r="S5" s="41">
        <f>T5+U5</f>
        <v>610.01568260432407</v>
      </c>
      <c r="T5" s="41">
        <f>S4/T4*100</f>
        <v>483.97212543554008</v>
      </c>
      <c r="U5" s="42">
        <f>S4/U4*100</f>
        <v>126.04355716878403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11020</v>
      </c>
      <c r="J6" s="31">
        <f>J3*I4/100</f>
        <v>3223.35</v>
      </c>
      <c r="K6" s="31"/>
      <c r="L6" s="31">
        <f>I4-J6</f>
        <v>7796.65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75" x14ac:dyDescent="0.25">
      <c r="A9" s="66"/>
      <c r="B9" s="67" t="s">
        <v>56</v>
      </c>
      <c r="C9" s="67" t="s">
        <v>13</v>
      </c>
      <c r="D9" s="67" t="s">
        <v>78</v>
      </c>
      <c r="E9" s="67" t="s">
        <v>69</v>
      </c>
      <c r="F9" s="23" t="s">
        <v>75</v>
      </c>
      <c r="G9" s="68" t="s">
        <v>87</v>
      </c>
      <c r="H9" s="69">
        <v>150</v>
      </c>
      <c r="I9" s="69">
        <v>150</v>
      </c>
      <c r="J9" s="70"/>
      <c r="K9" s="70"/>
      <c r="L9" s="70">
        <v>150</v>
      </c>
      <c r="M9" s="69"/>
      <c r="N9" s="69"/>
      <c r="O9" s="15">
        <f t="shared" ref="O9:O17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ht="30" x14ac:dyDescent="0.25">
      <c r="A10" s="71"/>
      <c r="B10" s="67" t="s">
        <v>51</v>
      </c>
      <c r="C10" s="67" t="s">
        <v>13</v>
      </c>
      <c r="D10" s="67" t="s">
        <v>14</v>
      </c>
      <c r="E10" s="67" t="s">
        <v>79</v>
      </c>
      <c r="F10" s="23"/>
      <c r="G10" s="69"/>
      <c r="H10" s="69">
        <v>4500</v>
      </c>
      <c r="I10" s="69">
        <v>4500</v>
      </c>
      <c r="J10" s="70"/>
      <c r="K10" s="70"/>
      <c r="L10" s="70">
        <v>4500</v>
      </c>
      <c r="M10" s="69"/>
      <c r="N10" s="69"/>
      <c r="O10" s="15">
        <f t="shared" si="1"/>
        <v>0</v>
      </c>
      <c r="Q10" s="3"/>
      <c r="R10" s="52" t="s">
        <v>37</v>
      </c>
      <c r="S10" s="48">
        <f>SUMIFS(Table13[ELIGIBILE - D - Finanţarea nerambursabilă  - lei      (A-B-C)],Table13[Denumirea indicatorilor (categorii de cheltuieli)],"b. Achiziţionarea de dotări")</f>
        <v>0</v>
      </c>
      <c r="T10" s="48"/>
      <c r="U10" s="48"/>
      <c r="V10" s="3"/>
    </row>
    <row r="11" spans="1:22" s="13" customFormat="1" ht="30" x14ac:dyDescent="0.25">
      <c r="A11" s="71"/>
      <c r="B11" s="67" t="s">
        <v>52</v>
      </c>
      <c r="C11" s="67" t="s">
        <v>13</v>
      </c>
      <c r="D11" s="67" t="s">
        <v>14</v>
      </c>
      <c r="E11" s="67" t="s">
        <v>68</v>
      </c>
      <c r="F11" s="23"/>
      <c r="G11" s="69"/>
      <c r="H11" s="69">
        <v>1500</v>
      </c>
      <c r="I11" s="69">
        <v>1500</v>
      </c>
      <c r="J11" s="70"/>
      <c r="K11" s="70"/>
      <c r="L11" s="70">
        <v>1500</v>
      </c>
      <c r="M11" s="69"/>
      <c r="N11" s="69"/>
      <c r="O11" s="15">
        <f t="shared" si="1"/>
        <v>0</v>
      </c>
      <c r="R11" s="53" t="s">
        <v>33</v>
      </c>
      <c r="S11" s="47">
        <f>SUMIFS(Table13[ELIGIBILE - D - Finanţarea nerambursabilă  - lei      (A-B-C)],Table13[Subcategorii de cheltuieli:],"a.3.3. Manag. Proiect - prestari servicii")</f>
        <v>0</v>
      </c>
      <c r="T11" s="47"/>
      <c r="U11" s="47"/>
    </row>
    <row r="12" spans="1:22" s="13" customFormat="1" ht="30" x14ac:dyDescent="0.25">
      <c r="A12" s="71"/>
      <c r="B12" s="67" t="s">
        <v>52</v>
      </c>
      <c r="C12" s="67" t="s">
        <v>80</v>
      </c>
      <c r="D12" s="67" t="s">
        <v>81</v>
      </c>
      <c r="E12" s="67" t="s">
        <v>70</v>
      </c>
      <c r="F12" s="23"/>
      <c r="G12" s="69"/>
      <c r="H12" s="69">
        <v>2000</v>
      </c>
      <c r="I12" s="69">
        <v>2000</v>
      </c>
      <c r="J12" s="70"/>
      <c r="K12" s="70"/>
      <c r="L12" s="70">
        <v>2000</v>
      </c>
      <c r="M12" s="69"/>
      <c r="N12" s="69"/>
      <c r="O12" s="15">
        <f t="shared" si="1"/>
        <v>0</v>
      </c>
      <c r="R12" s="62" t="s">
        <v>44</v>
      </c>
      <c r="S12" s="47">
        <f>SUMIFS(Table13[ELIGIBILE - D - Finanţarea nerambursabilă  - lei      (A-B-C)],Table13[Subcategorii de cheltuieli:],"g.1. Cheltuieli de personal")</f>
        <v>0</v>
      </c>
      <c r="T12" s="47"/>
      <c r="U12" s="47"/>
    </row>
    <row r="13" spans="1:22" s="13" customFormat="1" ht="15.75" thickBot="1" x14ac:dyDescent="0.3">
      <c r="A13" s="71"/>
      <c r="B13" s="67" t="s">
        <v>50</v>
      </c>
      <c r="C13" s="67" t="s">
        <v>80</v>
      </c>
      <c r="D13" s="67" t="s">
        <v>82</v>
      </c>
      <c r="E13" s="67" t="s">
        <v>83</v>
      </c>
      <c r="F13" s="23"/>
      <c r="G13" s="69"/>
      <c r="H13" s="69">
        <v>120</v>
      </c>
      <c r="I13" s="69">
        <v>120</v>
      </c>
      <c r="J13" s="70">
        <v>120</v>
      </c>
      <c r="K13" s="70"/>
      <c r="L13" s="70"/>
      <c r="M13" s="69"/>
      <c r="N13" s="69"/>
      <c r="O13" s="15">
        <f t="shared" si="1"/>
        <v>0</v>
      </c>
      <c r="R13" s="54" t="s">
        <v>34</v>
      </c>
      <c r="S13" s="47">
        <f>SUMIFS(Table13[ELIGIBILE - D - Finanţarea nerambursabilă  - lei      (A-B-C)],Table13[Subcategorii de cheltuieli:],"g.2. Cheltuieli administrative")</f>
        <v>0</v>
      </c>
      <c r="T13" s="47"/>
      <c r="U13" s="47"/>
    </row>
    <row r="14" spans="1:22" s="13" customFormat="1" ht="30.75" thickBot="1" x14ac:dyDescent="0.3">
      <c r="A14" s="71"/>
      <c r="B14" s="67" t="s">
        <v>57</v>
      </c>
      <c r="C14" s="67" t="s">
        <v>84</v>
      </c>
      <c r="D14" s="67" t="s">
        <v>85</v>
      </c>
      <c r="E14" s="67" t="s">
        <v>71</v>
      </c>
      <c r="F14" s="23"/>
      <c r="G14" s="69"/>
      <c r="H14" s="69">
        <v>500</v>
      </c>
      <c r="I14" s="69">
        <v>500</v>
      </c>
      <c r="J14" s="70">
        <v>500</v>
      </c>
      <c r="K14" s="70"/>
      <c r="L14" s="70"/>
      <c r="M14" s="69"/>
      <c r="N14" s="69"/>
      <c r="O14" s="15">
        <f t="shared" si="1"/>
        <v>0</v>
      </c>
      <c r="R14" s="7" t="s">
        <v>36</v>
      </c>
      <c r="S14" s="57" t="s">
        <v>39</v>
      </c>
      <c r="T14" s="57" t="s">
        <v>40</v>
      </c>
      <c r="U14" s="58"/>
    </row>
    <row r="15" spans="1:22" s="13" customFormat="1" ht="45" x14ac:dyDescent="0.25">
      <c r="A15" s="71"/>
      <c r="B15" s="67" t="s">
        <v>57</v>
      </c>
      <c r="C15" s="67" t="s">
        <v>84</v>
      </c>
      <c r="D15" s="67" t="s">
        <v>86</v>
      </c>
      <c r="E15" s="67" t="s">
        <v>72</v>
      </c>
      <c r="F15" s="23"/>
      <c r="G15" s="69"/>
      <c r="H15" s="69">
        <v>500</v>
      </c>
      <c r="I15" s="69">
        <v>500</v>
      </c>
      <c r="J15" s="70">
        <v>500</v>
      </c>
      <c r="K15" s="70"/>
      <c r="L15" s="70"/>
      <c r="M15" s="69"/>
      <c r="N15" s="69"/>
      <c r="O15" s="15">
        <f t="shared" si="1"/>
        <v>0</v>
      </c>
      <c r="R15" s="59" t="s">
        <v>38</v>
      </c>
      <c r="S15" s="55">
        <f>S10</f>
        <v>0</v>
      </c>
      <c r="T15" s="55" t="e">
        <f>S15-#REF!</f>
        <v>#REF!</v>
      </c>
      <c r="U15" s="13" t="e">
        <f>IF(T15&gt;#REF!,"Depasire","OK")</f>
        <v>#REF!</v>
      </c>
    </row>
    <row r="16" spans="1:22" ht="45" x14ac:dyDescent="0.25">
      <c r="A16" s="71"/>
      <c r="B16" s="67" t="s">
        <v>46</v>
      </c>
      <c r="C16" s="67" t="s">
        <v>84</v>
      </c>
      <c r="D16" s="67" t="s">
        <v>86</v>
      </c>
      <c r="E16" s="67" t="s">
        <v>73</v>
      </c>
      <c r="F16" s="23"/>
      <c r="G16" s="69"/>
      <c r="H16" s="69">
        <v>1000</v>
      </c>
      <c r="I16" s="69">
        <v>1000</v>
      </c>
      <c r="J16" s="70">
        <v>1000</v>
      </c>
      <c r="K16" s="70"/>
      <c r="L16" s="70"/>
      <c r="M16" s="69"/>
      <c r="N16" s="69"/>
      <c r="O16" s="15">
        <f t="shared" si="1"/>
        <v>0</v>
      </c>
      <c r="R16" s="60" t="s">
        <v>41</v>
      </c>
      <c r="S16" s="55" t="e">
        <f>S11+S13+#REF!</f>
        <v>#REF!</v>
      </c>
      <c r="T16" s="55" t="e">
        <f>S16-#REF!</f>
        <v>#REF!</v>
      </c>
      <c r="U16" s="13" t="e">
        <f>IF(T16&gt;#REF!,"Depasire","OK")</f>
        <v>#REF!</v>
      </c>
    </row>
    <row r="17" spans="1:21" ht="45" x14ac:dyDescent="0.25">
      <c r="A17" s="71"/>
      <c r="B17" s="67" t="s">
        <v>48</v>
      </c>
      <c r="C17" s="67" t="s">
        <v>84</v>
      </c>
      <c r="D17" s="67" t="s">
        <v>86</v>
      </c>
      <c r="E17" s="67" t="s">
        <v>74</v>
      </c>
      <c r="F17" s="23"/>
      <c r="G17" s="69"/>
      <c r="H17" s="69">
        <v>750</v>
      </c>
      <c r="I17" s="69">
        <v>750</v>
      </c>
      <c r="J17" s="70">
        <v>750</v>
      </c>
      <c r="K17" s="70"/>
      <c r="L17" s="70"/>
      <c r="M17" s="69"/>
      <c r="N17" s="69"/>
      <c r="O17" s="15">
        <f t="shared" si="1"/>
        <v>0</v>
      </c>
      <c r="R17" s="61" t="s">
        <v>42</v>
      </c>
      <c r="S17" s="55" t="e">
        <f>#REF!+S12+S13</f>
        <v>#REF!</v>
      </c>
      <c r="T17" s="55" t="e">
        <f>S17-#REF!</f>
        <v>#REF!</v>
      </c>
      <c r="U17" s="13" t="e">
        <f>IF(T17&gt;#REF!,"Depasire","OK")</f>
        <v>#REF!</v>
      </c>
    </row>
  </sheetData>
  <conditionalFormatting sqref="O1:O7 O20:O1048576 O9:O18">
    <cfRule type="cellIs" dxfId="20" priority="4" operator="notEqual">
      <formula>0</formula>
    </cfRule>
  </conditionalFormatting>
  <conditionalFormatting sqref="O8">
    <cfRule type="cellIs" dxfId="19" priority="3" operator="notEqual">
      <formula>0</formula>
    </cfRule>
  </conditionalFormatting>
  <conditionalFormatting sqref="J5">
    <cfRule type="cellIs" dxfId="18" priority="2" operator="lessThan">
      <formula>$J$3</formula>
    </cfRule>
  </conditionalFormatting>
  <conditionalFormatting sqref="T15:T17">
    <cfRule type="cellIs" dxfId="17" priority="1" operator="greaterThan">
      <formula>#REF!</formula>
    </cfRule>
  </conditionalFormatting>
  <dataValidations count="4">
    <dataValidation operator="lessThanOrEqual" allowBlank="1" showInputMessage="1" showErrorMessage="1" sqref="H8:H1048576" xr:uid="{CDF104DD-A38D-40B9-A4E5-810684DDA7E3}"/>
    <dataValidation allowBlank="1" showInputMessage="1" showErrorMessage="1" promptTitle="OBLIGATORIU!" prompt="Selecati o subcategorie daca ati selectat categorie de chetuiala urmata de (*) in coloana alaturata (din stanga). _x000a_" sqref="E9:E17" xr:uid="{A07310CC-7D5E-487B-8BF0-A3A5B0C42608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17 L8:N1048576" xr:uid="{21FFA42A-7EED-4445-B0F8-131DE1090EDD}"/>
    <dataValidation allowBlank="1" sqref="O8" xr:uid="{569D310F-21BD-4A76-9508-FE6F6EF8C01B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oare" error="Alege activitatea (A1... A20)" promptTitle="OBLIGATORIU!" prompt="Puteti completa astfel:_x000a_1.Alegeti din lista activitatea; " xr:uid="{3CD6D896-A737-47C5-A010-2D48976D73B2}">
          <x14:formula1>
            <xm:f>'\\fileserver2\share2\Proiecte Culturale\2020\Ghid cultura public 2020 word\[(etapa1)_Anexa 1.2. Bugetul de venituri si cheltuieli..xlsx]Categorii cheltuieli'!#REF!</xm:f>
          </x14:formula1>
          <xm:sqref>B9:B17</xm:sqref>
        </x14:dataValidation>
        <x14:dataValidation type="list" allowBlank="1" showInputMessage="1" showErrorMessage="1" error="NU a fost selectata o categorie de cheltuala" promptTitle="OBLIGATORIU!" prompt="Selectati o categorie de cheltuiala!" xr:uid="{60F4EB8A-0E34-4F15-97FE-1AD8602F4A8D}">
          <x14:formula1>
            <xm:f>'\\fileserver2\share2\Proiecte Culturale\2020\Ghid cultura public 2020 word\[(etapa1)_Anexa 1.2. Bugetul de venituri si cheltuieli..xlsx]Categorii cheltuieli'!#REF!</xm:f>
          </x14:formula1>
          <xm:sqref>C9:C17</xm:sqref>
        </x14:dataValidation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7606FEE6-AD83-4FF8-8AF3-9B768803D57D}">
          <x14:formula1>
            <xm:f>'\\fileserver2\share2\Proiecte Culturale\2020\Ghid cultura public 2020 word\[(etapa1)_Anexa 1.2. Bugetul de venituri si cheltuieli..xlsx]Categorii cheltuieli'!#REF!</xm:f>
          </x14:formula1>
          <xm:sqref>D9:D17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 xr:uid="{568AEF1F-42BE-43F0-952C-0FBFFA04A7A6}">
          <x14:formula1>
            <xm:f>'Categorii cheltuieli'!$B$2:$B$18</xm:f>
          </x14:formula1>
          <xm:sqref>D1:D8 D18:D1048576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70C1394C-E143-492D-A9B5-5CC3192652D3}">
          <x14:formula1>
            <xm:f>'Categorii cheltuieli'!$A$2:$A$8</xm:f>
          </x14:formula1>
          <xm:sqref>C1:C8 C18:C1048576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 xr:uid="{24FDF564-5C5E-4647-BA91-3FEDE491D587}">
          <x14:formula1>
            <xm:f>'Categorii cheltuieli'!$C$1:$C$20</xm:f>
          </x14:formula1>
          <xm:sqref>B1:B8 B18:B1048576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A7" sqref="A7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8" t="s">
        <v>11</v>
      </c>
      <c r="B1" s="8" t="s">
        <v>12</v>
      </c>
      <c r="C1" t="s">
        <v>46</v>
      </c>
    </row>
    <row r="2" spans="1:3" x14ac:dyDescent="0.25">
      <c r="A2" s="72" t="s">
        <v>13</v>
      </c>
      <c r="B2" s="72" t="s">
        <v>78</v>
      </c>
      <c r="C2" t="s">
        <v>47</v>
      </c>
    </row>
    <row r="3" spans="1:3" x14ac:dyDescent="0.25">
      <c r="A3" s="72" t="s">
        <v>80</v>
      </c>
      <c r="B3" s="72" t="s">
        <v>14</v>
      </c>
      <c r="C3" t="s">
        <v>48</v>
      </c>
    </row>
    <row r="4" spans="1:3" x14ac:dyDescent="0.25">
      <c r="A4" s="72" t="s">
        <v>84</v>
      </c>
      <c r="B4" s="72" t="s">
        <v>81</v>
      </c>
      <c r="C4" t="s">
        <v>49</v>
      </c>
    </row>
    <row r="5" spans="1:3" x14ac:dyDescent="0.25">
      <c r="A5" s="72"/>
      <c r="B5" s="72" t="s">
        <v>82</v>
      </c>
      <c r="C5" t="s">
        <v>50</v>
      </c>
    </row>
    <row r="6" spans="1:3" x14ac:dyDescent="0.25">
      <c r="A6" s="72"/>
      <c r="B6" s="72" t="s">
        <v>85</v>
      </c>
      <c r="C6" t="s">
        <v>51</v>
      </c>
    </row>
    <row r="7" spans="1:3" x14ac:dyDescent="0.25">
      <c r="A7" s="72"/>
      <c r="B7" s="72" t="s">
        <v>86</v>
      </c>
      <c r="C7" t="s">
        <v>52</v>
      </c>
    </row>
    <row r="8" spans="1:3" x14ac:dyDescent="0.25">
      <c r="A8" s="72"/>
      <c r="B8" s="72"/>
      <c r="C8" t="s">
        <v>53</v>
      </c>
    </row>
    <row r="9" spans="1:3" x14ac:dyDescent="0.25">
      <c r="A9" s="72"/>
      <c r="B9" s="72"/>
      <c r="C9" t="s">
        <v>54</v>
      </c>
    </row>
    <row r="10" spans="1:3" x14ac:dyDescent="0.25">
      <c r="A10" s="72"/>
      <c r="B10" s="72"/>
      <c r="C10" t="s">
        <v>55</v>
      </c>
    </row>
    <row r="11" spans="1:3" x14ac:dyDescent="0.25">
      <c r="A11" s="72"/>
      <c r="B11" s="72"/>
      <c r="C11" t="s">
        <v>56</v>
      </c>
    </row>
    <row r="12" spans="1:3" x14ac:dyDescent="0.25">
      <c r="A12" s="72"/>
      <c r="B12" s="72"/>
      <c r="C12" t="s">
        <v>57</v>
      </c>
    </row>
    <row r="13" spans="1:3" x14ac:dyDescent="0.25">
      <c r="A13" s="72"/>
      <c r="B13" s="72"/>
      <c r="C13" t="s">
        <v>58</v>
      </c>
    </row>
    <row r="14" spans="1:3" x14ac:dyDescent="0.25">
      <c r="A14" s="72"/>
      <c r="B14" s="72"/>
      <c r="C14" t="s">
        <v>59</v>
      </c>
    </row>
    <row r="15" spans="1:3" x14ac:dyDescent="0.25">
      <c r="A15" s="72"/>
      <c r="B15" s="72"/>
      <c r="C15" t="s">
        <v>60</v>
      </c>
    </row>
    <row r="16" spans="1:3" x14ac:dyDescent="0.25">
      <c r="A16" s="72"/>
      <c r="B16" s="72"/>
      <c r="C16" t="s">
        <v>61</v>
      </c>
    </row>
    <row r="17" spans="1:3" x14ac:dyDescent="0.25">
      <c r="A17" s="72"/>
      <c r="B17" s="72"/>
      <c r="C17" t="s">
        <v>62</v>
      </c>
    </row>
    <row r="18" spans="1:3" x14ac:dyDescent="0.25">
      <c r="A18" s="72"/>
      <c r="B18" s="72"/>
      <c r="C18" t="s">
        <v>63</v>
      </c>
    </row>
    <row r="19" spans="1:3" x14ac:dyDescent="0.25">
      <c r="A19" s="72"/>
      <c r="B19" s="72"/>
      <c r="C19" t="s">
        <v>64</v>
      </c>
    </row>
    <row r="20" spans="1:3" x14ac:dyDescent="0.25">
      <c r="A20" s="72"/>
      <c r="B20" s="72"/>
      <c r="C20" t="s">
        <v>65</v>
      </c>
    </row>
  </sheetData>
  <sheetProtection formatCells="0" formatColumns="0" formatRows="0" insertColumns="0" insertRows="0" insertHyperlinks="0" deleteColumns="0" deleteRows="0" sort="0" autoFilter="0" pivotTables="0"/>
  <phoneticPr fontId="3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2021</vt:lpstr>
      <vt:lpstr>Decont DEMO &amp; Instructiuni 2020</vt:lpstr>
      <vt:lpstr>Categorii cheltuieli</vt:lpstr>
      <vt:lpstr>'Decont Cultura 2021'!Print_Titles</vt:lpstr>
      <vt:lpstr>'Decont DEMO &amp; Instructiuni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2020-01-17T07:56:47Z</cp:lastPrinted>
  <dcterms:created xsi:type="dcterms:W3CDTF">2017-11-02T06:22:15Z</dcterms:created>
  <dcterms:modified xsi:type="dcterms:W3CDTF">2021-01-12T08:45:36Z</dcterms:modified>
</cp:coreProperties>
</file>